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merson\Documents\Inúbia Paulista - Prefeitura João Arruda\Recapeamento R$250.000,00 Conjunto Habitacional\4°Correção 31.10.22\"/>
    </mc:Choice>
  </mc:AlternateContent>
  <xr:revisionPtr revIDLastSave="0" documentId="13_ncr:1_{2815B1BE-CE8C-40F1-AA38-4A8A83F79DB0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INFRA" sheetId="7" r:id="rId1"/>
  </sheets>
  <definedNames>
    <definedName name="_xlnm.Print_Area" localSheetId="0">INFRA!$A$1:$N$50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8" i="7" l="1"/>
  <c r="A30" i="7" l="1"/>
  <c r="I34" i="7" s="1"/>
  <c r="L27" i="7" l="1"/>
  <c r="L25" i="7"/>
  <c r="L21" i="7"/>
  <c r="I28" i="7" l="1"/>
  <c r="I26" i="7"/>
  <c r="L26" i="7"/>
  <c r="F22" i="7"/>
  <c r="L22" i="7" s="1"/>
  <c r="L28" i="7" l="1"/>
  <c r="F29" i="7" l="1"/>
  <c r="F30" i="7" s="1"/>
  <c r="F31" i="7" l="1"/>
  <c r="I29" i="7"/>
  <c r="L23" i="7"/>
  <c r="I24" i="7" s="1"/>
  <c r="F24" i="7" l="1"/>
  <c r="L33" i="7"/>
  <c r="L24" i="7"/>
  <c r="L34" i="7"/>
  <c r="L35" i="7" s="1"/>
  <c r="I30" i="7"/>
  <c r="I31" i="7" s="1"/>
  <c r="Q10" i="7" l="1"/>
  <c r="Q12" i="7"/>
  <c r="L38" i="7"/>
  <c r="K13" i="7"/>
  <c r="F13" i="7" s="1"/>
  <c r="L37" i="7" l="1"/>
  <c r="F14" i="7" s="1"/>
  <c r="G13" i="7"/>
  <c r="H13" i="7" s="1"/>
  <c r="I13" i="7" s="1"/>
  <c r="J13" i="7" s="1"/>
  <c r="L39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Denise Ribeiro Keunecke</author>
  </authors>
  <commentList>
    <comment ref="K13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Preencher com o valor total da obra
</t>
        </r>
      </text>
    </comment>
    <comment ref="B19" authorId="0" shapeId="0" xr:uid="{00000000-0006-0000-0000-000002000000}">
      <text>
        <r>
          <rPr>
            <sz val="9"/>
            <color indexed="81"/>
            <rFont val="Tahoma"/>
            <family val="2"/>
          </rPr>
          <t xml:space="preserve">Relacionar todos os serviços que serão executados no convênio
</t>
        </r>
      </text>
    </comment>
    <comment ref="L19" authorId="0" shapeId="0" xr:uid="{00000000-0006-0000-0000-000003000000}">
      <text>
        <r>
          <rPr>
            <sz val="9"/>
            <color indexed="81"/>
            <rFont val="Tahoma"/>
            <family val="2"/>
          </rPr>
          <t xml:space="preserve">Informar o total de dias previsto para a execução da obra
</t>
        </r>
      </text>
    </comment>
  </commentList>
</comments>
</file>

<file path=xl/sharedStrings.xml><?xml version="1.0" encoding="utf-8"?>
<sst xmlns="http://schemas.openxmlformats.org/spreadsheetml/2006/main" count="50" uniqueCount="50">
  <si>
    <t>N.º</t>
  </si>
  <si>
    <t>SERVIÇOS</t>
  </si>
  <si>
    <t>DESENVOLVIMENTO FÍSICO E APLICAÇÃO DE RECURSOS FINANCEIROS</t>
  </si>
  <si>
    <t>ITEM</t>
  </si>
  <si>
    <t>ETAPAS / FASES</t>
  </si>
  <si>
    <t>PRESTAÇÃO DE CONTAS FINAL</t>
  </si>
  <si>
    <t>Liberação recursos SH - Parcela única</t>
  </si>
  <si>
    <t>Valor Total da obra sem BDI</t>
  </si>
  <si>
    <t>VALOR TOTAL DA OBRA com BDI</t>
  </si>
  <si>
    <t>1ª  ETAPA DE OBRA</t>
  </si>
  <si>
    <t>2ª  ETAPA DE OBRA</t>
  </si>
  <si>
    <t xml:space="preserve">Execução da Obra - Distribuição (%) mês </t>
  </si>
  <si>
    <t>Procedimento Licitatório</t>
  </si>
  <si>
    <t>PRAZO DE EXECUÇÃO DO CONVÊNIO</t>
  </si>
  <si>
    <t>Regime de execução: empreitada global</t>
  </si>
  <si>
    <t>RECURSO ESTADUAL/SH:</t>
  </si>
  <si>
    <t>CONTRAPARTIDA PM:</t>
  </si>
  <si>
    <t>TOTAL POR ETAPA sem BDI</t>
  </si>
  <si>
    <t>TOTAL POR ETAPA com BDI</t>
  </si>
  <si>
    <t>TOTAL 180 DIAS DE EXECUÇÃO DE OBRA</t>
  </si>
  <si>
    <t>Responsável Técnico</t>
  </si>
  <si>
    <t xml:space="preserve">PROGRAMA ESPECIAL DE MELHORIAS - PEM </t>
  </si>
  <si>
    <t>CONTRAPARTIDA MÍNIMA OBRIGATÓRIA:</t>
  </si>
  <si>
    <t>(valor)</t>
  </si>
  <si>
    <t>Prazo do convênio: 12 (doze) meses</t>
  </si>
  <si>
    <t>Prestação de Contas PM (90 dias após a conclusão da obra)</t>
  </si>
  <si>
    <t>De acordo,</t>
  </si>
  <si>
    <t>CRONOGRAMA FÍSICO - FINANCEIRO (ANEXO II)</t>
  </si>
  <si>
    <t>Data de previsão de início da obra: a partir da emissão da OIS</t>
  </si>
  <si>
    <t>Data de previsão de término da obra: 06 meses após a emissão da OIS</t>
  </si>
  <si>
    <t>AUTORIZO</t>
  </si>
  <si>
    <t>População</t>
  </si>
  <si>
    <t>Percentual</t>
  </si>
  <si>
    <t>Contrapartida Min</t>
  </si>
  <si>
    <t>Tot - Autorizo</t>
  </si>
  <si>
    <t>% VALOR</t>
  </si>
  <si>
    <t>LOCAL: Conjunto Habitacional José Soares dos Santos</t>
  </si>
  <si>
    <t>PREFEITURA: Inúbia Paulista</t>
  </si>
  <si>
    <t>OBRA: Infraestrutura Urbana - Recapeamento asfáltico e serviços complementares (Sinalização Viária)</t>
  </si>
  <si>
    <t>Boletim CDHU: 187</t>
  </si>
  <si>
    <t>BDI: 25,00 %</t>
  </si>
  <si>
    <t>SERVIÇOS PRELIMINARES</t>
  </si>
  <si>
    <t>RECAPEAMENTO ASFÁLTICO</t>
  </si>
  <si>
    <t>SINALIZAÇÃO VERTICAL</t>
  </si>
  <si>
    <t>SINALIZAÇÃO HORIZONTAL</t>
  </si>
  <si>
    <t>Município de Inúbia Paulista/SP, 01 de Novembro de 2022</t>
  </si>
  <si>
    <t xml:space="preserve">Arquiteto e Urbanista Emerson Luis Cavalaro de Almeidaa Paula                                                                                                                                                                                  </t>
  </si>
  <si>
    <t xml:space="preserve"> CAU/SP n º A25459-2</t>
  </si>
  <si>
    <t>João Soares dos Santos</t>
  </si>
  <si>
    <t xml:space="preserve"> Prefeito Municipal de Inúbia Paulista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</si>
</sst>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R$&quot;\ #,##0.00;\-&quot;R$&quot;\ #,##0.00"/>
    <numFmt numFmtId="8" formatCode="&quot;R$&quot;\ #,##0.00;[Red]\-&quot;R$&quot;\ #,##0.00"/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8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sz val="14"/>
      <color theme="0" tint="-0.499984740745262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theme="0" tint="-0.499984740745262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/>
      <top style="thin">
        <color theme="0" tint="-0.14996795556505021"/>
      </top>
      <bottom style="medium">
        <color indexed="64"/>
      </bottom>
      <diagonal/>
    </border>
    <border>
      <left/>
      <right/>
      <top style="thin">
        <color theme="0" tint="-0.14996795556505021"/>
      </top>
      <bottom style="medium">
        <color indexed="64"/>
      </bottom>
      <diagonal/>
    </border>
    <border>
      <left/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rgb="FFFEF2E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/>
    <xf numFmtId="44" fontId="0" fillId="0" borderId="0" xfId="0" applyNumberFormat="1"/>
    <xf numFmtId="44" fontId="0" fillId="0" borderId="0" xfId="1" applyFont="1"/>
    <xf numFmtId="0" fontId="5" fillId="0" borderId="0" xfId="0" applyFont="1"/>
    <xf numFmtId="10" fontId="4" fillId="7" borderId="46" xfId="0" applyNumberFormat="1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wrapText="1"/>
    </xf>
    <xf numFmtId="0" fontId="1" fillId="3" borderId="22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40" xfId="0" applyFont="1" applyBorder="1" applyAlignment="1">
      <alignment vertical="center" wrapText="1"/>
    </xf>
    <xf numFmtId="10" fontId="4" fillId="7" borderId="19" xfId="0" applyNumberFormat="1" applyFont="1" applyFill="1" applyBorder="1" applyAlignment="1">
      <alignment horizontal="center" vertical="center"/>
    </xf>
    <xf numFmtId="10" fontId="4" fillId="7" borderId="29" xfId="0" applyNumberFormat="1" applyFont="1" applyFill="1" applyBorder="1" applyAlignment="1">
      <alignment horizontal="center" vertical="center"/>
    </xf>
    <xf numFmtId="0" fontId="1" fillId="0" borderId="29" xfId="0" applyFon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1" fillId="0" borderId="31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7" fontId="4" fillId="7" borderId="28" xfId="0" applyNumberFormat="1" applyFont="1" applyFill="1" applyBorder="1" applyAlignment="1">
      <alignment horizontal="center" vertical="center" wrapText="1"/>
    </xf>
    <xf numFmtId="44" fontId="4" fillId="7" borderId="28" xfId="0" applyNumberFormat="1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0" fontId="1" fillId="0" borderId="32" xfId="0" applyFont="1" applyBorder="1" applyAlignment="1">
      <alignment horizontal="center" vertical="center"/>
    </xf>
    <xf numFmtId="8" fontId="1" fillId="0" borderId="19" xfId="0" applyNumberFormat="1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10" fontId="4" fillId="7" borderId="23" xfId="0" applyNumberFormat="1" applyFont="1" applyFill="1" applyBorder="1" applyAlignment="1">
      <alignment horizontal="center" vertical="center"/>
    </xf>
    <xf numFmtId="10" fontId="4" fillId="7" borderId="30" xfId="0" applyNumberFormat="1" applyFont="1" applyFill="1" applyBorder="1" applyAlignment="1">
      <alignment horizontal="center" vertical="center"/>
    </xf>
    <xf numFmtId="0" fontId="13" fillId="0" borderId="0" xfId="0" applyFont="1"/>
    <xf numFmtId="4" fontId="12" fillId="8" borderId="0" xfId="0" applyNumberFormat="1" applyFont="1" applyFill="1"/>
    <xf numFmtId="3" fontId="12" fillId="8" borderId="0" xfId="0" applyNumberFormat="1" applyFont="1" applyFill="1" applyAlignment="1">
      <alignment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44" fontId="1" fillId="0" borderId="33" xfId="0" applyNumberFormat="1" applyFont="1" applyBorder="1" applyAlignment="1">
      <alignment vertical="center" wrapText="1"/>
    </xf>
    <xf numFmtId="44" fontId="1" fillId="0" borderId="34" xfId="0" applyNumberFormat="1" applyFont="1" applyBorder="1" applyAlignment="1">
      <alignment vertical="center" wrapText="1"/>
    </xf>
    <xf numFmtId="0" fontId="1" fillId="0" borderId="39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31" xfId="0" applyFont="1" applyBorder="1" applyAlignment="1">
      <alignment horizontal="center"/>
    </xf>
    <xf numFmtId="10" fontId="1" fillId="0" borderId="36" xfId="0" applyNumberFormat="1" applyFont="1" applyBorder="1" applyAlignment="1">
      <alignment vertical="center" wrapText="1"/>
    </xf>
    <xf numFmtId="10" fontId="1" fillId="0" borderId="37" xfId="0" applyNumberFormat="1" applyFont="1" applyBorder="1" applyAlignment="1">
      <alignment vertical="center" wrapText="1"/>
    </xf>
    <xf numFmtId="0" fontId="1" fillId="0" borderId="6" xfId="0" applyFont="1" applyBorder="1" applyAlignment="1">
      <alignment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44" fontId="4" fillId="4" borderId="39" xfId="0" applyNumberFormat="1" applyFont="1" applyFill="1" applyBorder="1" applyAlignment="1">
      <alignment horizontal="center" vertical="center" wrapText="1"/>
    </xf>
    <xf numFmtId="44" fontId="4" fillId="4" borderId="28" xfId="0" applyNumberFormat="1" applyFont="1" applyFill="1" applyBorder="1" applyAlignment="1">
      <alignment horizontal="center" vertical="center" wrapText="1"/>
    </xf>
    <xf numFmtId="0" fontId="1" fillId="0" borderId="21" xfId="0" applyFont="1" applyBorder="1" applyAlignment="1">
      <alignment vertical="center" wrapText="1"/>
    </xf>
    <xf numFmtId="0" fontId="1" fillId="0" borderId="22" xfId="0" applyFont="1" applyBorder="1" applyAlignment="1">
      <alignment vertical="center" wrapText="1"/>
    </xf>
    <xf numFmtId="0" fontId="1" fillId="0" borderId="31" xfId="0" applyFont="1" applyBorder="1" applyAlignment="1">
      <alignment vertical="center" wrapText="1"/>
    </xf>
    <xf numFmtId="0" fontId="1" fillId="0" borderId="28" xfId="0" applyFont="1" applyBorder="1" applyAlignment="1">
      <alignment vertical="center" wrapText="1"/>
    </xf>
    <xf numFmtId="0" fontId="1" fillId="0" borderId="2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44" fontId="1" fillId="0" borderId="35" xfId="0" applyNumberFormat="1" applyFont="1" applyBorder="1" applyAlignment="1">
      <alignment vertical="center" wrapText="1"/>
    </xf>
    <xf numFmtId="10" fontId="1" fillId="0" borderId="38" xfId="0" applyNumberFormat="1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13" xfId="0" applyFont="1" applyBorder="1" applyAlignment="1">
      <alignment wrapText="1"/>
    </xf>
    <xf numFmtId="0" fontId="8" fillId="0" borderId="0" xfId="0" applyFont="1" applyAlignment="1">
      <alignment horizontal="center" vertical="center" wrapText="1"/>
    </xf>
    <xf numFmtId="0" fontId="10" fillId="0" borderId="16" xfId="0" applyFont="1" applyFill="1" applyBorder="1" applyAlignment="1">
      <alignment horizontal="right" vertical="center" wrapText="1"/>
    </xf>
    <xf numFmtId="0" fontId="11" fillId="0" borderId="0" xfId="0" applyFont="1" applyBorder="1" applyAlignment="1">
      <alignment horizontal="right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10" xfId="0" applyFont="1" applyBorder="1" applyAlignment="1">
      <alignment vertical="center" wrapText="1"/>
    </xf>
    <xf numFmtId="0" fontId="7" fillId="5" borderId="20" xfId="0" applyFont="1" applyFill="1" applyBorder="1" applyAlignment="1">
      <alignment horizontal="right" vertical="center" wrapText="1"/>
    </xf>
    <xf numFmtId="0" fontId="9" fillId="5" borderId="4" xfId="0" applyFont="1" applyFill="1" applyBorder="1" applyAlignment="1">
      <alignment horizontal="right" vertical="center" wrapText="1"/>
    </xf>
    <xf numFmtId="44" fontId="7" fillId="5" borderId="4" xfId="0" applyNumberFormat="1" applyFont="1" applyFill="1" applyBorder="1" applyAlignment="1">
      <alignment vertical="center" wrapText="1"/>
    </xf>
    <xf numFmtId="0" fontId="9" fillId="5" borderId="4" xfId="0" applyFont="1" applyFill="1" applyBorder="1" applyAlignment="1">
      <alignment wrapText="1"/>
    </xf>
    <xf numFmtId="0" fontId="9" fillId="5" borderId="14" xfId="0" applyFont="1" applyFill="1" applyBorder="1" applyAlignment="1">
      <alignment wrapText="1"/>
    </xf>
    <xf numFmtId="0" fontId="6" fillId="3" borderId="20" xfId="0" applyFont="1" applyFill="1" applyBorder="1" applyAlignment="1">
      <alignment horizontal="right" vertical="center" wrapText="1"/>
    </xf>
    <xf numFmtId="0" fontId="6" fillId="3" borderId="4" xfId="0" applyFont="1" applyFill="1" applyBorder="1" applyAlignment="1">
      <alignment horizontal="right" vertical="center" wrapText="1"/>
    </xf>
    <xf numFmtId="9" fontId="7" fillId="5" borderId="22" xfId="0" applyNumberFormat="1" applyFont="1" applyFill="1" applyBorder="1" applyAlignment="1">
      <alignment horizontal="center" vertical="center" wrapText="1"/>
    </xf>
    <xf numFmtId="9" fontId="7" fillId="5" borderId="28" xfId="0" applyNumberFormat="1" applyFont="1" applyFill="1" applyBorder="1" applyAlignment="1">
      <alignment horizontal="center" vertical="center" wrapText="1"/>
    </xf>
    <xf numFmtId="9" fontId="7" fillId="5" borderId="3" xfId="0" applyNumberFormat="1" applyFont="1" applyFill="1" applyBorder="1" applyAlignment="1">
      <alignment horizontal="center" vertical="center" wrapText="1"/>
    </xf>
    <xf numFmtId="0" fontId="1" fillId="0" borderId="20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7" fillId="5" borderId="10" xfId="0" applyFont="1" applyFill="1" applyBorder="1" applyAlignment="1">
      <alignment horizontal="right" vertical="center" wrapText="1"/>
    </xf>
    <xf numFmtId="0" fontId="9" fillId="5" borderId="11" xfId="0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4" fontId="1" fillId="3" borderId="21" xfId="0" applyNumberFormat="1" applyFont="1" applyFill="1" applyBorder="1" applyAlignment="1">
      <alignment horizontal="center" vertical="center" wrapText="1"/>
    </xf>
    <xf numFmtId="44" fontId="1" fillId="3" borderId="31" xfId="0" applyNumberFormat="1" applyFont="1" applyFill="1" applyBorder="1" applyAlignment="1">
      <alignment horizontal="center" vertical="center" wrapText="1"/>
    </xf>
    <xf numFmtId="44" fontId="1" fillId="3" borderId="24" xfId="0" applyNumberFormat="1" applyFont="1" applyFill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44" fontId="9" fillId="5" borderId="43" xfId="0" applyNumberFormat="1" applyFont="1" applyFill="1" applyBorder="1" applyAlignment="1">
      <alignment horizontal="center" vertical="center" wrapText="1"/>
    </xf>
    <xf numFmtId="44" fontId="9" fillId="5" borderId="39" xfId="0" applyNumberFormat="1" applyFont="1" applyFill="1" applyBorder="1" applyAlignment="1">
      <alignment horizontal="center" vertical="center" wrapText="1"/>
    </xf>
    <xf numFmtId="44" fontId="9" fillId="5" borderId="40" xfId="0" applyNumberFormat="1" applyFont="1" applyFill="1" applyBorder="1" applyAlignment="1">
      <alignment horizontal="center" vertical="center" wrapText="1"/>
    </xf>
    <xf numFmtId="44" fontId="1" fillId="3" borderId="23" xfId="0" applyNumberFormat="1" applyFont="1" applyFill="1" applyBorder="1" applyAlignment="1">
      <alignment horizontal="center" vertical="center" wrapText="1"/>
    </xf>
    <xf numFmtId="44" fontId="1" fillId="3" borderId="29" xfId="0" applyNumberFormat="1" applyFont="1" applyFill="1" applyBorder="1" applyAlignment="1">
      <alignment horizontal="center" vertical="center" wrapText="1"/>
    </xf>
    <xf numFmtId="44" fontId="1" fillId="3" borderId="30" xfId="0" applyNumberFormat="1" applyFont="1" applyFill="1" applyBorder="1" applyAlignment="1">
      <alignment horizontal="center" vertical="center" wrapText="1"/>
    </xf>
    <xf numFmtId="0" fontId="1" fillId="0" borderId="16" xfId="0" applyFont="1" applyBorder="1" applyAlignment="1">
      <alignment vertical="center" wrapText="1"/>
    </xf>
    <xf numFmtId="44" fontId="6" fillId="3" borderId="10" xfId="0" applyNumberFormat="1" applyFont="1" applyFill="1" applyBorder="1" applyAlignment="1">
      <alignment vertical="center" wrapText="1"/>
    </xf>
    <xf numFmtId="0" fontId="8" fillId="3" borderId="11" xfId="0" applyFont="1" applyFill="1" applyBorder="1" applyAlignment="1">
      <alignment wrapText="1"/>
    </xf>
    <xf numFmtId="0" fontId="8" fillId="3" borderId="12" xfId="0" applyFont="1" applyFill="1" applyBorder="1" applyAlignment="1">
      <alignment wrapText="1"/>
    </xf>
    <xf numFmtId="44" fontId="7" fillId="5" borderId="16" xfId="0" applyNumberFormat="1" applyFont="1" applyFill="1" applyBorder="1" applyAlignment="1">
      <alignment vertical="center" wrapText="1"/>
    </xf>
    <xf numFmtId="0" fontId="9" fillId="5" borderId="0" xfId="0" applyFont="1" applyFill="1" applyBorder="1" applyAlignment="1">
      <alignment wrapText="1"/>
    </xf>
    <xf numFmtId="0" fontId="9" fillId="5" borderId="13" xfId="0" applyFont="1" applyFill="1" applyBorder="1" applyAlignment="1">
      <alignment wrapText="1"/>
    </xf>
    <xf numFmtId="44" fontId="6" fillId="3" borderId="20" xfId="0" applyNumberFormat="1" applyFont="1" applyFill="1" applyBorder="1" applyAlignment="1">
      <alignment vertical="center" wrapText="1"/>
    </xf>
    <xf numFmtId="0" fontId="8" fillId="3" borderId="4" xfId="0" applyFont="1" applyFill="1" applyBorder="1" applyAlignment="1">
      <alignment wrapText="1"/>
    </xf>
    <xf numFmtId="0" fontId="8" fillId="3" borderId="14" xfId="0" applyFont="1" applyFill="1" applyBorder="1" applyAlignment="1">
      <alignment wrapText="1"/>
    </xf>
    <xf numFmtId="44" fontId="7" fillId="5" borderId="11" xfId="0" applyNumberFormat="1" applyFont="1" applyFill="1" applyBorder="1" applyAlignment="1">
      <alignment vertical="center" wrapText="1"/>
    </xf>
    <xf numFmtId="0" fontId="9" fillId="5" borderId="11" xfId="0" applyFont="1" applyFill="1" applyBorder="1" applyAlignment="1">
      <alignment wrapText="1"/>
    </xf>
    <xf numFmtId="0" fontId="9" fillId="5" borderId="12" xfId="0" applyFont="1" applyFill="1" applyBorder="1" applyAlignment="1">
      <alignment wrapText="1"/>
    </xf>
    <xf numFmtId="44" fontId="10" fillId="0" borderId="0" xfId="0" applyNumberFormat="1" applyFont="1" applyFill="1" applyBorder="1" applyAlignment="1">
      <alignment vertical="center" wrapText="1"/>
    </xf>
    <xf numFmtId="0" fontId="11" fillId="0" borderId="0" xfId="0" applyFont="1" applyFill="1" applyBorder="1" applyAlignment="1">
      <alignment wrapText="1"/>
    </xf>
    <xf numFmtId="0" fontId="11" fillId="0" borderId="13" xfId="0" applyFont="1" applyFill="1" applyBorder="1" applyAlignment="1">
      <alignment wrapText="1"/>
    </xf>
    <xf numFmtId="0" fontId="7" fillId="2" borderId="16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horizontal="right" vertical="center" wrapText="1"/>
    </xf>
    <xf numFmtId="44" fontId="1" fillId="3" borderId="28" xfId="0" applyNumberFormat="1" applyFont="1" applyFill="1" applyBorder="1" applyAlignment="1">
      <alignment horizontal="center" vertical="center" wrapText="1"/>
    </xf>
    <xf numFmtId="44" fontId="1" fillId="3" borderId="3" xfId="0" applyNumberFormat="1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right" vertical="center" wrapText="1"/>
    </xf>
    <xf numFmtId="0" fontId="8" fillId="3" borderId="0" xfId="0" applyFont="1" applyFill="1" applyBorder="1" applyAlignment="1">
      <alignment horizontal="right" vertical="center" wrapText="1"/>
    </xf>
    <xf numFmtId="0" fontId="7" fillId="5" borderId="16" xfId="0" applyFont="1" applyFill="1" applyBorder="1" applyAlignment="1">
      <alignment horizontal="right" vertical="center" wrapText="1"/>
    </xf>
    <xf numFmtId="0" fontId="9" fillId="5" borderId="0" xfId="0" applyFont="1" applyFill="1" applyBorder="1" applyAlignment="1">
      <alignment horizontal="right" vertical="center" wrapText="1"/>
    </xf>
    <xf numFmtId="0" fontId="8" fillId="3" borderId="4" xfId="0" applyFont="1" applyFill="1" applyBorder="1" applyAlignment="1">
      <alignment horizontal="right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47" xfId="0" applyFont="1" applyBorder="1" applyAlignment="1">
      <alignment horizontal="left" vertical="center" wrapText="1"/>
    </xf>
    <xf numFmtId="0" fontId="1" fillId="0" borderId="48" xfId="0" applyFont="1" applyBorder="1" applyAlignment="1">
      <alignment horizontal="left" vertical="center" wrapText="1"/>
    </xf>
    <xf numFmtId="0" fontId="1" fillId="0" borderId="49" xfId="0" applyFont="1" applyBorder="1" applyAlignment="1">
      <alignment horizontal="left" vertical="center" wrapText="1"/>
    </xf>
    <xf numFmtId="0" fontId="1" fillId="0" borderId="25" xfId="0" applyFont="1" applyFill="1" applyBorder="1" applyAlignment="1">
      <alignment vertical="center" wrapText="1"/>
    </xf>
    <xf numFmtId="0" fontId="1" fillId="0" borderId="25" xfId="0" applyFont="1" applyBorder="1" applyAlignment="1">
      <alignment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  <xf numFmtId="0" fontId="7" fillId="2" borderId="11" xfId="0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1" fillId="0" borderId="45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6" borderId="26" xfId="0" applyFont="1" applyFill="1" applyBorder="1" applyAlignment="1">
      <alignment vertical="center" wrapText="1"/>
    </xf>
    <xf numFmtId="0" fontId="1" fillId="6" borderId="27" xfId="0" applyFont="1" applyFill="1" applyBorder="1" applyAlignment="1">
      <alignment vertical="center" wrapText="1"/>
    </xf>
    <xf numFmtId="0" fontId="8" fillId="6" borderId="26" xfId="0" applyFont="1" applyFill="1" applyBorder="1" applyAlignment="1">
      <alignment vertical="center" wrapText="1"/>
    </xf>
    <xf numFmtId="0" fontId="8" fillId="6" borderId="27" xfId="0" applyFont="1" applyFill="1" applyBorder="1" applyAlignment="1">
      <alignment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8" fillId="0" borderId="50" xfId="0" applyFont="1" applyBorder="1" applyAlignment="1">
      <alignment vertical="center" wrapText="1"/>
    </xf>
    <xf numFmtId="0" fontId="1" fillId="0" borderId="51" xfId="0" applyFont="1" applyBorder="1" applyAlignment="1">
      <alignment vertical="center" wrapText="1"/>
    </xf>
    <xf numFmtId="0" fontId="1" fillId="0" borderId="52" xfId="0" applyFont="1" applyBorder="1" applyAlignment="1">
      <alignment vertical="center" wrapText="1"/>
    </xf>
    <xf numFmtId="0" fontId="7" fillId="2" borderId="10" xfId="0" applyFont="1" applyFill="1" applyBorder="1" applyAlignment="1">
      <alignment horizontal="right" vertical="center" wrapText="1"/>
    </xf>
    <xf numFmtId="0" fontId="7" fillId="2" borderId="11" xfId="0" applyFont="1" applyFill="1" applyBorder="1" applyAlignment="1">
      <alignment horizontal="right" vertical="center" wrapText="1"/>
    </xf>
    <xf numFmtId="0" fontId="6" fillId="3" borderId="0" xfId="0" applyFont="1" applyFill="1" applyBorder="1" applyAlignment="1">
      <alignment horizontal="righ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FFCC"/>
      <color rgb="FFFEF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Q51"/>
  <sheetViews>
    <sheetView showGridLines="0" tabSelected="1" showRuler="0" showWhiteSpace="0" view="pageLayout" topLeftCell="A19" zoomScale="70" zoomScaleNormal="56" zoomScalePageLayoutView="70" workbookViewId="0">
      <selection activeCell="A48" sqref="A48:N48"/>
    </sheetView>
  </sheetViews>
  <sheetFormatPr defaultRowHeight="15" x14ac:dyDescent="0.25"/>
  <cols>
    <col min="1" max="1" width="6.28515625" customWidth="1"/>
    <col min="2" max="2" width="46.42578125" customWidth="1"/>
    <col min="3" max="5" width="12.5703125" customWidth="1"/>
    <col min="6" max="11" width="24.5703125" customWidth="1"/>
    <col min="12" max="14" width="12.5703125" customWidth="1"/>
    <col min="15" max="15" width="15" bestFit="1" customWidth="1"/>
    <col min="17" max="17" width="22.140625" bestFit="1" customWidth="1"/>
  </cols>
  <sheetData>
    <row r="1" spans="1:17" ht="30.2" customHeight="1" thickBot="1" x14ac:dyDescent="0.3">
      <c r="A1" s="139" t="s">
        <v>27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1"/>
      <c r="O1" s="1"/>
      <c r="Q1" s="35" t="s">
        <v>30</v>
      </c>
    </row>
    <row r="2" spans="1:17" ht="20.100000000000001" customHeight="1" thickBot="1" x14ac:dyDescent="0.35">
      <c r="A2" s="142" t="s">
        <v>21</v>
      </c>
      <c r="B2" s="143"/>
      <c r="C2" s="143"/>
      <c r="D2" s="143"/>
      <c r="E2" s="143"/>
      <c r="F2" s="144"/>
      <c r="G2" s="144"/>
      <c r="H2" s="144"/>
      <c r="I2" s="144"/>
      <c r="J2" s="144"/>
      <c r="K2" s="144"/>
      <c r="L2" s="144"/>
      <c r="M2" s="144"/>
      <c r="N2" s="145"/>
      <c r="O2" s="1"/>
      <c r="Q2" s="36">
        <v>250000</v>
      </c>
    </row>
    <row r="3" spans="1:17" ht="20.100000000000001" customHeight="1" x14ac:dyDescent="0.25">
      <c r="A3" s="146" t="s">
        <v>37</v>
      </c>
      <c r="B3" s="147"/>
      <c r="C3" s="147"/>
      <c r="D3" s="147"/>
      <c r="E3" s="148"/>
      <c r="F3" s="149" t="s">
        <v>14</v>
      </c>
      <c r="G3" s="150"/>
      <c r="H3" s="150"/>
      <c r="I3" s="150" t="s">
        <v>39</v>
      </c>
      <c r="J3" s="150"/>
      <c r="K3" s="165" t="s">
        <v>40</v>
      </c>
      <c r="L3" s="166"/>
      <c r="M3" s="166"/>
      <c r="N3" s="167"/>
      <c r="Q3" s="35" t="s">
        <v>31</v>
      </c>
    </row>
    <row r="4" spans="1:17" ht="36.75" customHeight="1" x14ac:dyDescent="0.25">
      <c r="A4" s="146" t="s">
        <v>38</v>
      </c>
      <c r="B4" s="147"/>
      <c r="C4" s="147"/>
      <c r="D4" s="147"/>
      <c r="E4" s="148"/>
      <c r="F4" s="168" t="s">
        <v>28</v>
      </c>
      <c r="G4" s="168"/>
      <c r="H4" s="168"/>
      <c r="I4" s="168"/>
      <c r="J4" s="168"/>
      <c r="K4" s="168"/>
      <c r="L4" s="168"/>
      <c r="M4" s="168"/>
      <c r="N4" s="169"/>
      <c r="O4" s="1"/>
      <c r="Q4" s="37">
        <v>4045</v>
      </c>
    </row>
    <row r="5" spans="1:17" ht="20.100000000000001" customHeight="1" x14ac:dyDescent="0.25">
      <c r="A5" s="146" t="s">
        <v>36</v>
      </c>
      <c r="B5" s="147"/>
      <c r="C5" s="147"/>
      <c r="D5" s="147"/>
      <c r="E5" s="148"/>
      <c r="F5" s="170" t="s">
        <v>29</v>
      </c>
      <c r="G5" s="170"/>
      <c r="H5" s="170"/>
      <c r="I5" s="170"/>
      <c r="J5" s="170"/>
      <c r="K5" s="170"/>
      <c r="L5" s="170"/>
      <c r="M5" s="170"/>
      <c r="N5" s="171"/>
      <c r="O5" s="2"/>
    </row>
    <row r="6" spans="1:17" ht="20.100000000000001" customHeight="1" thickBot="1" x14ac:dyDescent="0.3">
      <c r="A6" s="176" t="s">
        <v>24</v>
      </c>
      <c r="B6" s="177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8"/>
      <c r="Q6" s="35" t="s">
        <v>32</v>
      </c>
    </row>
    <row r="7" spans="1:17" ht="10.15" customHeight="1" thickBot="1" x14ac:dyDescent="0.3">
      <c r="A7" s="160"/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1"/>
    </row>
    <row r="8" spans="1:17" ht="19.5" thickBot="1" x14ac:dyDescent="0.3">
      <c r="A8" s="63" t="s">
        <v>13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Q8" s="2">
        <f>IF(Q4&lt;=10000,0.05,IF(Q4&lt;=25000,0.1,IF(Q4&lt;=50000,0.15,0.2)))</f>
        <v>0.05</v>
      </c>
    </row>
    <row r="9" spans="1:17" ht="29.25" customHeight="1" x14ac:dyDescent="0.3">
      <c r="A9" s="66" t="s">
        <v>3</v>
      </c>
      <c r="B9" s="157" t="s">
        <v>4</v>
      </c>
      <c r="C9" s="162"/>
      <c r="D9" s="162"/>
      <c r="E9" s="162"/>
      <c r="F9" s="162"/>
      <c r="G9" s="162"/>
      <c r="H9" s="162"/>
      <c r="I9" s="7"/>
      <c r="J9" s="7"/>
      <c r="K9" s="7"/>
      <c r="L9" s="139" t="s">
        <v>5</v>
      </c>
      <c r="M9" s="163"/>
      <c r="N9" s="164"/>
      <c r="Q9" s="35" t="s">
        <v>33</v>
      </c>
    </row>
    <row r="10" spans="1:17" ht="19.5" thickBot="1" x14ac:dyDescent="0.3">
      <c r="A10" s="159"/>
      <c r="B10" s="158"/>
      <c r="C10" s="8">
        <v>1</v>
      </c>
      <c r="D10" s="9">
        <v>2</v>
      </c>
      <c r="E10" s="10">
        <v>3</v>
      </c>
      <c r="F10" s="10">
        <v>4</v>
      </c>
      <c r="G10" s="10">
        <v>5</v>
      </c>
      <c r="H10" s="9">
        <v>6</v>
      </c>
      <c r="I10" s="9">
        <v>7</v>
      </c>
      <c r="J10" s="9">
        <v>8</v>
      </c>
      <c r="K10" s="9">
        <v>9</v>
      </c>
      <c r="L10" s="11">
        <v>10</v>
      </c>
      <c r="M10" s="12">
        <v>11</v>
      </c>
      <c r="N10" s="13">
        <v>12</v>
      </c>
      <c r="Q10" s="3">
        <f>L35*Q8</f>
        <v>15404.247874999999</v>
      </c>
    </row>
    <row r="11" spans="1:17" ht="39.950000000000003" customHeight="1" thickBot="1" x14ac:dyDescent="0.3">
      <c r="A11" s="14">
        <v>1</v>
      </c>
      <c r="B11" s="15" t="s">
        <v>12</v>
      </c>
      <c r="C11" s="16"/>
      <c r="D11" s="17"/>
      <c r="E11" s="17"/>
      <c r="F11" s="18"/>
      <c r="G11" s="18"/>
      <c r="H11" s="18"/>
      <c r="I11" s="19"/>
      <c r="J11" s="18"/>
      <c r="K11" s="18"/>
      <c r="L11" s="20"/>
      <c r="M11" s="21"/>
      <c r="N11" s="22"/>
      <c r="Q11" s="35" t="s">
        <v>34</v>
      </c>
    </row>
    <row r="12" spans="1:17" ht="20.100000000000001" customHeight="1" x14ac:dyDescent="0.25">
      <c r="A12" s="151">
        <v>2</v>
      </c>
      <c r="B12" s="153" t="s">
        <v>11</v>
      </c>
      <c r="C12" s="55"/>
      <c r="D12" s="172"/>
      <c r="E12" s="174"/>
      <c r="F12" s="6">
        <v>0.16669999999999999</v>
      </c>
      <c r="G12" s="6">
        <v>0.33329999999999999</v>
      </c>
      <c r="H12" s="6">
        <v>0.5</v>
      </c>
      <c r="I12" s="6">
        <v>0.66659999999999997</v>
      </c>
      <c r="J12" s="6">
        <v>0.83330000000000004</v>
      </c>
      <c r="K12" s="6">
        <v>1</v>
      </c>
      <c r="L12" s="70"/>
      <c r="M12" s="72"/>
      <c r="N12" s="74"/>
      <c r="Q12" s="3">
        <f>L35-Q2</f>
        <v>58084.95749999996</v>
      </c>
    </row>
    <row r="13" spans="1:17" ht="20.100000000000001" customHeight="1" thickBot="1" x14ac:dyDescent="0.3">
      <c r="A13" s="152"/>
      <c r="B13" s="154"/>
      <c r="C13" s="56"/>
      <c r="D13" s="173"/>
      <c r="E13" s="175"/>
      <c r="F13" s="23">
        <f>K13/6</f>
        <v>51347.492916666662</v>
      </c>
      <c r="G13" s="23">
        <f>K13/6+F13</f>
        <v>102694.98583333332</v>
      </c>
      <c r="H13" s="23">
        <f>K13/6+G13</f>
        <v>154042.47874999998</v>
      </c>
      <c r="I13" s="23">
        <f>K13/6+H13</f>
        <v>205389.97166666665</v>
      </c>
      <c r="J13" s="23">
        <f>K13/6+I13</f>
        <v>256737.46458333332</v>
      </c>
      <c r="K13" s="24">
        <f>L35</f>
        <v>308084.95749999996</v>
      </c>
      <c r="L13" s="71"/>
      <c r="M13" s="73"/>
      <c r="N13" s="75"/>
    </row>
    <row r="14" spans="1:17" ht="20.100000000000001" customHeight="1" x14ac:dyDescent="0.25">
      <c r="A14" s="151">
        <v>3</v>
      </c>
      <c r="B14" s="153" t="s">
        <v>6</v>
      </c>
      <c r="C14" s="55"/>
      <c r="D14" s="57"/>
      <c r="E14" s="59"/>
      <c r="F14" s="68">
        <f>L37</f>
        <v>250000</v>
      </c>
      <c r="G14" s="53"/>
      <c r="H14" s="53"/>
      <c r="I14" s="53"/>
      <c r="J14" s="53"/>
      <c r="K14" s="53"/>
      <c r="L14" s="70"/>
      <c r="M14" s="72"/>
      <c r="N14" s="74"/>
    </row>
    <row r="15" spans="1:17" ht="20.100000000000001" customHeight="1" thickBot="1" x14ac:dyDescent="0.3">
      <c r="A15" s="152"/>
      <c r="B15" s="154"/>
      <c r="C15" s="56"/>
      <c r="D15" s="58"/>
      <c r="E15" s="54"/>
      <c r="F15" s="69"/>
      <c r="G15" s="54"/>
      <c r="H15" s="54"/>
      <c r="I15" s="54"/>
      <c r="J15" s="54"/>
      <c r="K15" s="54"/>
      <c r="L15" s="71"/>
      <c r="M15" s="73"/>
      <c r="N15" s="75"/>
    </row>
    <row r="16" spans="1:17" ht="39.950000000000003" customHeight="1" thickBot="1" x14ac:dyDescent="0.3">
      <c r="A16" s="25">
        <v>4</v>
      </c>
      <c r="B16" s="26" t="s">
        <v>25</v>
      </c>
      <c r="C16" s="27"/>
      <c r="D16" s="28"/>
      <c r="E16" s="29"/>
      <c r="F16" s="30"/>
      <c r="G16" s="30"/>
      <c r="H16" s="30"/>
      <c r="I16" s="30"/>
      <c r="J16" s="31"/>
      <c r="K16" s="32"/>
      <c r="L16" s="33"/>
      <c r="M16" s="17"/>
      <c r="N16" s="34"/>
    </row>
    <row r="17" spans="1:15" ht="10.15" customHeight="1" thickBot="1" x14ac:dyDescent="0.35">
      <c r="A17" s="62"/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</row>
    <row r="18" spans="1:15" ht="15.75" customHeight="1" thickBot="1" x14ac:dyDescent="0.3">
      <c r="A18" s="63" t="s">
        <v>2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5"/>
    </row>
    <row r="19" spans="1:15" ht="15" customHeight="1" x14ac:dyDescent="0.25">
      <c r="A19" s="66" t="s">
        <v>0</v>
      </c>
      <c r="B19" s="38" t="s">
        <v>1</v>
      </c>
      <c r="C19" s="39"/>
      <c r="D19" s="40"/>
      <c r="E19" s="40"/>
      <c r="F19" s="39" t="s">
        <v>9</v>
      </c>
      <c r="G19" s="39"/>
      <c r="H19" s="39"/>
      <c r="I19" s="39" t="s">
        <v>10</v>
      </c>
      <c r="J19" s="39"/>
      <c r="K19" s="39"/>
      <c r="L19" s="39" t="s">
        <v>19</v>
      </c>
      <c r="M19" s="39"/>
      <c r="N19" s="155"/>
    </row>
    <row r="20" spans="1:15" ht="15.75" thickBot="1" x14ac:dyDescent="0.3">
      <c r="A20" s="67"/>
      <c r="B20" s="41"/>
      <c r="C20" s="42"/>
      <c r="D20" s="43"/>
      <c r="E20" s="44"/>
      <c r="F20" s="84"/>
      <c r="G20" s="84"/>
      <c r="H20" s="84"/>
      <c r="I20" s="84"/>
      <c r="J20" s="84"/>
      <c r="K20" s="84"/>
      <c r="L20" s="84"/>
      <c r="M20" s="84"/>
      <c r="N20" s="156"/>
    </row>
    <row r="21" spans="1:15" ht="18.75" x14ac:dyDescent="0.25">
      <c r="A21" s="106">
        <v>1</v>
      </c>
      <c r="B21" s="45" t="s">
        <v>41</v>
      </c>
      <c r="C21" s="46"/>
      <c r="D21" s="46"/>
      <c r="E21" s="46"/>
      <c r="F21" s="51">
        <v>2594.2799999999997</v>
      </c>
      <c r="G21" s="52"/>
      <c r="H21" s="52"/>
      <c r="I21" s="51"/>
      <c r="J21" s="52"/>
      <c r="K21" s="52"/>
      <c r="L21" s="51">
        <f t="shared" ref="L21:L28" si="0">F21+I21</f>
        <v>2594.2799999999997</v>
      </c>
      <c r="M21" s="52"/>
      <c r="N21" s="76"/>
    </row>
    <row r="22" spans="1:15" ht="19.5" thickBot="1" x14ac:dyDescent="0.3">
      <c r="A22" s="107"/>
      <c r="B22" s="47"/>
      <c r="C22" s="48"/>
      <c r="D22" s="48"/>
      <c r="E22" s="48"/>
      <c r="F22" s="60">
        <f>F21/L21</f>
        <v>1</v>
      </c>
      <c r="G22" s="61"/>
      <c r="H22" s="61"/>
      <c r="I22" s="60"/>
      <c r="J22" s="61"/>
      <c r="K22" s="61"/>
      <c r="L22" s="60">
        <f t="shared" si="0"/>
        <v>1</v>
      </c>
      <c r="M22" s="61"/>
      <c r="N22" s="77"/>
    </row>
    <row r="23" spans="1:15" ht="18.75" x14ac:dyDescent="0.25">
      <c r="A23" s="106">
        <v>2</v>
      </c>
      <c r="B23" s="49" t="s">
        <v>42</v>
      </c>
      <c r="C23" s="50"/>
      <c r="D23" s="50"/>
      <c r="E23" s="50"/>
      <c r="F23" s="51">
        <v>120639.70299999999</v>
      </c>
      <c r="G23" s="52"/>
      <c r="H23" s="52"/>
      <c r="I23" s="51">
        <v>101176.78994999999</v>
      </c>
      <c r="J23" s="52"/>
      <c r="K23" s="76"/>
      <c r="L23" s="51">
        <f>F23+I23</f>
        <v>221816.49294999999</v>
      </c>
      <c r="M23" s="52"/>
      <c r="N23" s="76"/>
    </row>
    <row r="24" spans="1:15" ht="19.5" thickBot="1" x14ac:dyDescent="0.3">
      <c r="A24" s="107"/>
      <c r="B24" s="47"/>
      <c r="C24" s="48"/>
      <c r="D24" s="48"/>
      <c r="E24" s="48"/>
      <c r="F24" s="60">
        <f>F23/L23</f>
        <v>0.54387165442739904</v>
      </c>
      <c r="G24" s="61"/>
      <c r="H24" s="61"/>
      <c r="I24" s="60">
        <f>I23/L23</f>
        <v>0.45612834557260096</v>
      </c>
      <c r="J24" s="61"/>
      <c r="K24" s="61"/>
      <c r="L24" s="60">
        <f t="shared" si="0"/>
        <v>1</v>
      </c>
      <c r="M24" s="61"/>
      <c r="N24" s="77"/>
      <c r="O24" s="4"/>
    </row>
    <row r="25" spans="1:15" ht="18.75" x14ac:dyDescent="0.25">
      <c r="A25" s="106">
        <v>3</v>
      </c>
      <c r="B25" s="49" t="s">
        <v>43</v>
      </c>
      <c r="C25" s="50"/>
      <c r="D25" s="50"/>
      <c r="E25" s="50"/>
      <c r="F25" s="51"/>
      <c r="G25" s="52"/>
      <c r="H25" s="52"/>
      <c r="I25" s="51">
        <v>18969.977050000001</v>
      </c>
      <c r="J25" s="52"/>
      <c r="K25" s="52"/>
      <c r="L25" s="51">
        <f t="shared" si="0"/>
        <v>18969.977050000001</v>
      </c>
      <c r="M25" s="52"/>
      <c r="N25" s="76"/>
      <c r="O25" s="3"/>
    </row>
    <row r="26" spans="1:15" ht="19.5" thickBot="1" x14ac:dyDescent="0.3">
      <c r="A26" s="107"/>
      <c r="B26" s="47"/>
      <c r="C26" s="48"/>
      <c r="D26" s="48"/>
      <c r="E26" s="48"/>
      <c r="F26" s="60"/>
      <c r="G26" s="61"/>
      <c r="H26" s="61"/>
      <c r="I26" s="60">
        <f>I25/L25</f>
        <v>1</v>
      </c>
      <c r="J26" s="61"/>
      <c r="K26" s="61"/>
      <c r="L26" s="60">
        <f t="shared" si="0"/>
        <v>1</v>
      </c>
      <c r="M26" s="61"/>
      <c r="N26" s="77"/>
    </row>
    <row r="27" spans="1:15" ht="18.75" x14ac:dyDescent="0.25">
      <c r="A27" s="101">
        <v>4</v>
      </c>
      <c r="B27" s="49" t="s">
        <v>44</v>
      </c>
      <c r="C27" s="50"/>
      <c r="D27" s="50"/>
      <c r="E27" s="50"/>
      <c r="F27" s="51"/>
      <c r="G27" s="52"/>
      <c r="H27" s="52"/>
      <c r="I27" s="51">
        <v>3087.2159999999999</v>
      </c>
      <c r="J27" s="52"/>
      <c r="K27" s="52"/>
      <c r="L27" s="51">
        <f t="shared" si="0"/>
        <v>3087.2159999999999</v>
      </c>
      <c r="M27" s="52"/>
      <c r="N27" s="76"/>
    </row>
    <row r="28" spans="1:15" ht="19.5" thickBot="1" x14ac:dyDescent="0.3">
      <c r="A28" s="102"/>
      <c r="B28" s="47"/>
      <c r="C28" s="48"/>
      <c r="D28" s="48"/>
      <c r="E28" s="48"/>
      <c r="F28" s="60"/>
      <c r="G28" s="61"/>
      <c r="H28" s="61"/>
      <c r="I28" s="60">
        <f>I27/L27</f>
        <v>1</v>
      </c>
      <c r="J28" s="61"/>
      <c r="K28" s="61"/>
      <c r="L28" s="60">
        <f t="shared" si="0"/>
        <v>1</v>
      </c>
      <c r="M28" s="61"/>
      <c r="N28" s="77"/>
    </row>
    <row r="29" spans="1:15" ht="20.100000000000001" customHeight="1" x14ac:dyDescent="0.25">
      <c r="A29" s="179" t="s">
        <v>17</v>
      </c>
      <c r="B29" s="180"/>
      <c r="C29" s="180"/>
      <c r="D29" s="180"/>
      <c r="E29" s="180"/>
      <c r="F29" s="103">
        <f>F21+F23+F25+F27</f>
        <v>123233.98299999999</v>
      </c>
      <c r="G29" s="104"/>
      <c r="H29" s="105"/>
      <c r="I29" s="104">
        <f>I21+I23+I25+I27</f>
        <v>123233.98299999999</v>
      </c>
      <c r="J29" s="104"/>
      <c r="K29" s="105"/>
      <c r="L29" s="86"/>
      <c r="M29" s="40"/>
      <c r="N29" s="40"/>
    </row>
    <row r="30" spans="1:15" ht="20.100000000000001" customHeight="1" thickBot="1" x14ac:dyDescent="0.3">
      <c r="A30" s="134" t="str">
        <f>K3</f>
        <v>BDI: 25,00 %</v>
      </c>
      <c r="B30" s="181"/>
      <c r="C30" s="181"/>
      <c r="D30" s="181"/>
      <c r="E30" s="181"/>
      <c r="F30" s="108">
        <f>F29*RIGHT(A30,8)</f>
        <v>30808.495749999998</v>
      </c>
      <c r="G30" s="109"/>
      <c r="H30" s="110"/>
      <c r="I30" s="109">
        <f>I29*RIGHT(A30,8)</f>
        <v>30808.495749999998</v>
      </c>
      <c r="J30" s="109"/>
      <c r="K30" s="110"/>
      <c r="L30" s="114"/>
      <c r="M30" s="43"/>
      <c r="N30" s="43"/>
    </row>
    <row r="31" spans="1:15" ht="20.100000000000001" customHeight="1" thickBot="1" x14ac:dyDescent="0.3">
      <c r="A31" s="130" t="s">
        <v>18</v>
      </c>
      <c r="B31" s="131"/>
      <c r="C31" s="131"/>
      <c r="D31" s="131"/>
      <c r="E31" s="131"/>
      <c r="F31" s="111">
        <f>F29+F30</f>
        <v>154042.47874999998</v>
      </c>
      <c r="G31" s="112"/>
      <c r="H31" s="113"/>
      <c r="I31" s="132">
        <f>I29+I30</f>
        <v>154042.47874999998</v>
      </c>
      <c r="J31" s="132"/>
      <c r="K31" s="133"/>
      <c r="L31" s="114"/>
      <c r="M31" s="43"/>
      <c r="N31" s="43"/>
    </row>
    <row r="32" spans="1:15" ht="20.100000000000001" customHeight="1" thickBot="1" x14ac:dyDescent="0.3">
      <c r="A32" s="92" t="s">
        <v>35</v>
      </c>
      <c r="B32" s="93"/>
      <c r="C32" s="93"/>
      <c r="D32" s="93"/>
      <c r="E32" s="93"/>
      <c r="F32" s="94">
        <v>0.5</v>
      </c>
      <c r="G32" s="95"/>
      <c r="H32" s="96"/>
      <c r="I32" s="95">
        <v>0.5</v>
      </c>
      <c r="J32" s="95"/>
      <c r="K32" s="96"/>
      <c r="L32" s="97"/>
      <c r="M32" s="98"/>
      <c r="N32" s="98"/>
    </row>
    <row r="33" spans="1:17" ht="20.100000000000001" customHeight="1" x14ac:dyDescent="0.3">
      <c r="A33" s="79"/>
      <c r="B33" s="79"/>
      <c r="C33" s="79"/>
      <c r="D33" s="79"/>
      <c r="E33" s="79"/>
      <c r="F33" s="79"/>
      <c r="G33" s="79"/>
      <c r="H33" s="80"/>
      <c r="I33" s="134" t="s">
        <v>7</v>
      </c>
      <c r="J33" s="135"/>
      <c r="K33" s="135"/>
      <c r="L33" s="115">
        <f>L21+L23+L25+L27</f>
        <v>246467.96599999999</v>
      </c>
      <c r="M33" s="116"/>
      <c r="N33" s="117"/>
    </row>
    <row r="34" spans="1:17" ht="20.100000000000001" customHeight="1" x14ac:dyDescent="0.3">
      <c r="A34" s="79"/>
      <c r="B34" s="79"/>
      <c r="C34" s="79"/>
      <c r="D34" s="79"/>
      <c r="E34" s="79"/>
      <c r="F34" s="79"/>
      <c r="G34" s="79"/>
      <c r="H34" s="80"/>
      <c r="I34" s="136" t="str">
        <f>A30</f>
        <v>BDI: 25,00 %</v>
      </c>
      <c r="J34" s="137"/>
      <c r="K34" s="137"/>
      <c r="L34" s="118">
        <f>L33*RIGHT(A30,8)</f>
        <v>61616.991499999996</v>
      </c>
      <c r="M34" s="119"/>
      <c r="N34" s="120"/>
    </row>
    <row r="35" spans="1:17" ht="20.100000000000001" customHeight="1" thickBot="1" x14ac:dyDescent="0.35">
      <c r="A35" s="79"/>
      <c r="B35" s="79"/>
      <c r="C35" s="79"/>
      <c r="D35" s="79"/>
      <c r="E35" s="79"/>
      <c r="F35" s="79"/>
      <c r="G35" s="79"/>
      <c r="H35" s="80"/>
      <c r="I35" s="92" t="s">
        <v>8</v>
      </c>
      <c r="J35" s="138"/>
      <c r="K35" s="138"/>
      <c r="L35" s="121">
        <f>L33+L34</f>
        <v>308084.95749999996</v>
      </c>
      <c r="M35" s="122"/>
      <c r="N35" s="123"/>
      <c r="Q35" s="3"/>
    </row>
    <row r="36" spans="1:17" ht="10.15" customHeight="1" thickBot="1" x14ac:dyDescent="0.35">
      <c r="A36" s="79"/>
      <c r="B36" s="79"/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</row>
    <row r="37" spans="1:17" ht="20.100000000000001" customHeight="1" x14ac:dyDescent="0.3">
      <c r="A37" s="79"/>
      <c r="B37" s="79"/>
      <c r="C37" s="79"/>
      <c r="D37" s="79"/>
      <c r="E37" s="79"/>
      <c r="F37" s="79"/>
      <c r="G37" s="79"/>
      <c r="H37" s="80"/>
      <c r="I37" s="99" t="s">
        <v>15</v>
      </c>
      <c r="J37" s="100"/>
      <c r="K37" s="100"/>
      <c r="L37" s="124">
        <f>IF(Q2+Q12&gt;Q2+Q10,Q2,Q2+Q12-Q10)</f>
        <v>250000</v>
      </c>
      <c r="M37" s="125"/>
      <c r="N37" s="126"/>
    </row>
    <row r="38" spans="1:17" ht="20.100000000000001" customHeight="1" x14ac:dyDescent="0.35">
      <c r="A38" s="79"/>
      <c r="B38" s="79"/>
      <c r="C38" s="79"/>
      <c r="D38" s="79"/>
      <c r="E38" s="79"/>
      <c r="F38" s="79"/>
      <c r="G38" s="79"/>
      <c r="H38" s="80"/>
      <c r="I38" s="82" t="s">
        <v>22</v>
      </c>
      <c r="J38" s="83"/>
      <c r="K38" s="83"/>
      <c r="L38" s="127">
        <f>Q8*L35</f>
        <v>15404.247874999999</v>
      </c>
      <c r="M38" s="128"/>
      <c r="N38" s="129"/>
      <c r="O38" s="5" t="s">
        <v>23</v>
      </c>
    </row>
    <row r="39" spans="1:17" ht="20.100000000000001" customHeight="1" thickBot="1" x14ac:dyDescent="0.35">
      <c r="A39" s="79"/>
      <c r="B39" s="79"/>
      <c r="C39" s="79"/>
      <c r="D39" s="79"/>
      <c r="E39" s="79"/>
      <c r="F39" s="79"/>
      <c r="G39" s="79"/>
      <c r="H39" s="80"/>
      <c r="I39" s="87" t="s">
        <v>16</v>
      </c>
      <c r="J39" s="88"/>
      <c r="K39" s="88"/>
      <c r="L39" s="89">
        <f>L35-L37</f>
        <v>58084.95749999996</v>
      </c>
      <c r="M39" s="90"/>
      <c r="N39" s="91"/>
    </row>
    <row r="40" spans="1:17" ht="10.15" customHeight="1" x14ac:dyDescent="0.25">
      <c r="A40" s="85"/>
      <c r="B40" s="85"/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</row>
    <row r="41" spans="1:17" ht="16.5" customHeight="1" x14ac:dyDescent="0.25">
      <c r="A41" s="85"/>
      <c r="B41" s="85"/>
      <c r="C41" s="85"/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85"/>
    </row>
    <row r="42" spans="1:17" ht="18.75" x14ac:dyDescent="0.25">
      <c r="A42" s="81" t="s">
        <v>45</v>
      </c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</row>
    <row r="43" spans="1:17" ht="10.15" customHeight="1" x14ac:dyDescent="0.25">
      <c r="A43" s="81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</row>
    <row r="44" spans="1:17" ht="15" customHeight="1" x14ac:dyDescent="0.25">
      <c r="A44" s="81" t="s">
        <v>46</v>
      </c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</row>
    <row r="45" spans="1:17" ht="15" customHeight="1" x14ac:dyDescent="0.25">
      <c r="A45" s="81" t="s">
        <v>20</v>
      </c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</row>
    <row r="46" spans="1:17" ht="18.75" x14ac:dyDescent="0.25">
      <c r="A46" s="81" t="s">
        <v>47</v>
      </c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</row>
    <row r="47" spans="1:17" ht="18.75" x14ac:dyDescent="0.25">
      <c r="A47" s="81" t="s">
        <v>26</v>
      </c>
      <c r="B47" s="81"/>
      <c r="C47" s="81"/>
      <c r="D47" s="81"/>
      <c r="E47" s="81"/>
      <c r="F47" s="81"/>
      <c r="G47" s="81"/>
      <c r="H47" s="81"/>
      <c r="I47" s="81"/>
      <c r="J47" s="81"/>
      <c r="K47" s="81"/>
      <c r="L47" s="81"/>
      <c r="M47" s="81"/>
      <c r="N47" s="81"/>
    </row>
    <row r="48" spans="1:17" ht="18.75" x14ac:dyDescent="0.25">
      <c r="A48" s="81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</row>
    <row r="49" spans="1:14" ht="18.75" x14ac:dyDescent="0.25">
      <c r="A49" s="81" t="s">
        <v>48</v>
      </c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</row>
    <row r="50" spans="1:14" ht="15" customHeight="1" x14ac:dyDescent="0.25">
      <c r="A50" s="81" t="s">
        <v>49</v>
      </c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</row>
    <row r="51" spans="1:14" ht="18.75" x14ac:dyDescent="0.25">
      <c r="A51" s="81"/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</row>
  </sheetData>
  <mergeCells count="123">
    <mergeCell ref="A29:E29"/>
    <mergeCell ref="A30:E30"/>
    <mergeCell ref="I21:K21"/>
    <mergeCell ref="I22:K22"/>
    <mergeCell ref="I23:K23"/>
    <mergeCell ref="I24:K24"/>
    <mergeCell ref="I25:K25"/>
    <mergeCell ref="I26:K26"/>
    <mergeCell ref="I27:K27"/>
    <mergeCell ref="I28:K28"/>
    <mergeCell ref="I29:K29"/>
    <mergeCell ref="I30:K30"/>
    <mergeCell ref="F24:H24"/>
    <mergeCell ref="A23:A24"/>
    <mergeCell ref="I3:J3"/>
    <mergeCell ref="K3:N3"/>
    <mergeCell ref="A4:E4"/>
    <mergeCell ref="F4:N4"/>
    <mergeCell ref="A5:E5"/>
    <mergeCell ref="F5:N5"/>
    <mergeCell ref="C12:C13"/>
    <mergeCell ref="D12:D13"/>
    <mergeCell ref="E12:E13"/>
    <mergeCell ref="L12:L13"/>
    <mergeCell ref="M12:M13"/>
    <mergeCell ref="N12:N13"/>
    <mergeCell ref="A6:N6"/>
    <mergeCell ref="I33:K33"/>
    <mergeCell ref="I34:K34"/>
    <mergeCell ref="I35:K35"/>
    <mergeCell ref="A1:N1"/>
    <mergeCell ref="A2:N2"/>
    <mergeCell ref="A3:E3"/>
    <mergeCell ref="F3:H3"/>
    <mergeCell ref="L21:N21"/>
    <mergeCell ref="F22:H22"/>
    <mergeCell ref="L22:N22"/>
    <mergeCell ref="A21:A22"/>
    <mergeCell ref="F21:H21"/>
    <mergeCell ref="A12:A13"/>
    <mergeCell ref="B12:B13"/>
    <mergeCell ref="A14:A15"/>
    <mergeCell ref="B14:B15"/>
    <mergeCell ref="F19:H20"/>
    <mergeCell ref="L19:N20"/>
    <mergeCell ref="A8:N8"/>
    <mergeCell ref="B9:B10"/>
    <mergeCell ref="A9:A10"/>
    <mergeCell ref="A7:N7"/>
    <mergeCell ref="C9:H9"/>
    <mergeCell ref="L9:N9"/>
    <mergeCell ref="L26:N26"/>
    <mergeCell ref="A25:A26"/>
    <mergeCell ref="F25:H25"/>
    <mergeCell ref="A51:N51"/>
    <mergeCell ref="F30:H30"/>
    <mergeCell ref="F31:H31"/>
    <mergeCell ref="L30:N30"/>
    <mergeCell ref="L31:N31"/>
    <mergeCell ref="A42:N42"/>
    <mergeCell ref="A43:N43"/>
    <mergeCell ref="L33:N33"/>
    <mergeCell ref="L34:N34"/>
    <mergeCell ref="L35:N35"/>
    <mergeCell ref="A40:N40"/>
    <mergeCell ref="L37:N37"/>
    <mergeCell ref="L38:N38"/>
    <mergeCell ref="A36:N36"/>
    <mergeCell ref="A31:E31"/>
    <mergeCell ref="I31:K31"/>
    <mergeCell ref="A44:N44"/>
    <mergeCell ref="A45:N45"/>
    <mergeCell ref="A46:N46"/>
    <mergeCell ref="A47:N47"/>
    <mergeCell ref="A50:N50"/>
    <mergeCell ref="A49:N49"/>
    <mergeCell ref="A37:H37"/>
    <mergeCell ref="A38:H38"/>
    <mergeCell ref="A39:H39"/>
    <mergeCell ref="A48:N48"/>
    <mergeCell ref="I38:K38"/>
    <mergeCell ref="I19:K20"/>
    <mergeCell ref="A33:H35"/>
    <mergeCell ref="A41:N41"/>
    <mergeCell ref="L29:N29"/>
    <mergeCell ref="L27:N27"/>
    <mergeCell ref="I39:K39"/>
    <mergeCell ref="L39:N39"/>
    <mergeCell ref="F28:H28"/>
    <mergeCell ref="L28:N28"/>
    <mergeCell ref="A32:E32"/>
    <mergeCell ref="F32:H32"/>
    <mergeCell ref="I32:K32"/>
    <mergeCell ref="L32:N32"/>
    <mergeCell ref="I37:K37"/>
    <mergeCell ref="A27:A28"/>
    <mergeCell ref="F27:H27"/>
    <mergeCell ref="F29:H29"/>
    <mergeCell ref="L25:N25"/>
    <mergeCell ref="B19:E20"/>
    <mergeCell ref="B21:E22"/>
    <mergeCell ref="B23:E24"/>
    <mergeCell ref="B25:E26"/>
    <mergeCell ref="B27:E28"/>
    <mergeCell ref="F23:H23"/>
    <mergeCell ref="K14:K15"/>
    <mergeCell ref="C14:C15"/>
    <mergeCell ref="D14:D15"/>
    <mergeCell ref="E14:E15"/>
    <mergeCell ref="F26:H26"/>
    <mergeCell ref="A17:N17"/>
    <mergeCell ref="I14:I15"/>
    <mergeCell ref="J14:J15"/>
    <mergeCell ref="A18:N18"/>
    <mergeCell ref="A19:A20"/>
    <mergeCell ref="F14:F15"/>
    <mergeCell ref="G14:G15"/>
    <mergeCell ref="H14:H15"/>
    <mergeCell ref="L14:L15"/>
    <mergeCell ref="M14:M15"/>
    <mergeCell ref="N14:N15"/>
    <mergeCell ref="L23:N23"/>
    <mergeCell ref="L24:N24"/>
  </mergeCells>
  <printOptions horizontalCentered="1"/>
  <pageMargins left="0.31496062992125984" right="0.31496062992125984" top="0.59055118110236227" bottom="0.19685039370078741" header="0.31496062992125984" footer="0.31496062992125984"/>
  <pageSetup paperSize="9" scale="43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INFRA</vt:lpstr>
      <vt:lpstr>INFRA!Area_de_impressao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Ribeiro Keunecke</dc:creator>
  <cp:lastModifiedBy>Emerson</cp:lastModifiedBy>
  <cp:lastPrinted>2022-10-31T14:24:34Z</cp:lastPrinted>
  <dcterms:created xsi:type="dcterms:W3CDTF">2021-05-04T22:27:17Z</dcterms:created>
  <dcterms:modified xsi:type="dcterms:W3CDTF">2022-10-31T19:22:43Z</dcterms:modified>
</cp:coreProperties>
</file>